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nupharm365-my.sharepoint.com/personal/ldisante_neuraxpharm_com/Documents/EGUALIA/2025_Sunshine Act/DEF/"/>
    </mc:Choice>
  </mc:AlternateContent>
  <xr:revisionPtr revIDLastSave="342" documentId="8_{7008C913-52C4-492A-AFF9-A533AB502033}" xr6:coauthVersionLast="47" xr6:coauthVersionMax="47" xr10:uidLastSave="{88EC63F1-6B9F-4FB1-9D67-E513618FE474}"/>
  <bookViews>
    <workbookView xWindow="-108" yWindow="-108" windowWidth="23256" windowHeight="12456" tabRatio="809" xr2:uid="{00000000-000D-0000-FFFF-FFFF00000000}"/>
  </bookViews>
  <sheets>
    <sheet name="per evento forma aggreg. Opz. 2" sheetId="6" r:id="rId1"/>
    <sheet name="trasf. val. consulenze" sheetId="9" r:id="rId2"/>
    <sheet name="organizzazioni sanitarie " sheetId="7" r:id="rId3"/>
    <sheet name="ricerca e sviluppo" sheetId="10" r:id="rId4"/>
  </sheets>
  <definedNames>
    <definedName name="_xlnm._FilterDatabase" localSheetId="0" hidden="1">'per evento forma aggreg. Opz.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0" l="1"/>
  <c r="C13" i="10"/>
  <c r="G13" i="6" l="1"/>
  <c r="G12" i="6"/>
  <c r="G29" i="6"/>
  <c r="H29" i="6"/>
  <c r="H30" i="6"/>
  <c r="H26" i="6"/>
  <c r="H24" i="6"/>
  <c r="H22" i="6"/>
  <c r="H21" i="6"/>
  <c r="G21" i="6" l="1"/>
  <c r="H19" i="6"/>
  <c r="H16" i="6"/>
  <c r="H17" i="6"/>
  <c r="H15" i="6"/>
  <c r="H28" i="6" l="1"/>
  <c r="H27" i="6"/>
  <c r="H25" i="6"/>
  <c r="H18" i="6"/>
  <c r="H14" i="6"/>
  <c r="H9" i="6"/>
  <c r="H7" i="6"/>
  <c r="D31" i="6"/>
  <c r="G10" i="6" l="1"/>
  <c r="G8" i="6"/>
  <c r="G26" i="6" l="1"/>
  <c r="G24" i="6" l="1"/>
  <c r="G22" i="6"/>
  <c r="G19" i="6"/>
  <c r="G16" i="6" l="1"/>
  <c r="G17" i="6" l="1"/>
  <c r="G15" i="6" l="1"/>
  <c r="G11" i="6"/>
  <c r="G20" i="6"/>
  <c r="F7" i="9" l="1"/>
  <c r="F11" i="9" l="1"/>
  <c r="C10" i="9"/>
  <c r="G7" i="6" l="1"/>
  <c r="G9" i="6"/>
  <c r="G14" i="6"/>
  <c r="G18" i="6"/>
  <c r="G23" i="6"/>
  <c r="G25" i="6"/>
  <c r="G27" i="6"/>
  <c r="G28" i="6"/>
  <c r="G30" i="6"/>
  <c r="F8" i="7" l="1"/>
  <c r="H31" i="6"/>
  <c r="G31" i="6"/>
  <c r="F31" i="6"/>
  <c r="E31" i="6"/>
</calcChain>
</file>

<file path=xl/sharedStrings.xml><?xml version="1.0" encoding="utf-8"?>
<sst xmlns="http://schemas.openxmlformats.org/spreadsheetml/2006/main" count="111" uniqueCount="88">
  <si>
    <t>Fuori Europa</t>
  </si>
  <si>
    <t>Compenso per il servizio di consulenza:</t>
  </si>
  <si>
    <t>Include quote di iscrizioni, viaggi e sistemazioni</t>
  </si>
  <si>
    <t>Include il numero totale degli Operatori Sanitari che hanno ricevuto un trasferimento di valore</t>
  </si>
  <si>
    <t>Azienda:</t>
  </si>
  <si>
    <t>Nome Operatore Sanitario (OP.S.)</t>
  </si>
  <si>
    <t>Sede principale attività OP.S.</t>
  </si>
  <si>
    <t>Eventuale codice aziendale (se rilevante)</t>
  </si>
  <si>
    <t>Numero totale OP.S. che hanno ricevuto trasferimenti di valore</t>
  </si>
  <si>
    <t xml:space="preserve">Ammontare complessivo dei trasferimenti di valore per manifestazioni congressuali organizzate da terze parti, visite e laboratori aziendali, meetings organizzati dall'azienda  </t>
  </si>
  <si>
    <t>NOTE</t>
  </si>
  <si>
    <t>Italia</t>
  </si>
  <si>
    <t>Europa</t>
  </si>
  <si>
    <t>Categoria</t>
  </si>
  <si>
    <t>Titolo manifestazione congressuale</t>
  </si>
  <si>
    <t xml:space="preserve">Numero totale di OP.S. </t>
  </si>
  <si>
    <t xml:space="preserve">Ammontare complessivo </t>
  </si>
  <si>
    <t xml:space="preserve">Include importi relativi ai compensi per attività di consulenza e prestazioni professionali   </t>
  </si>
  <si>
    <t>Nome organizzazione sanitaria (O.S.)</t>
  </si>
  <si>
    <t>Sede principale attività O.S.</t>
  </si>
  <si>
    <t xml:space="preserve">Tipologia di trasferimento di valore (donazioni e contributi, finanziamenti diretti o indiretti, transazioni economiche relative a consulenze e prestazioni professionali)    </t>
  </si>
  <si>
    <t>finanziamenti diretti o indiretti</t>
  </si>
  <si>
    <t>Descizione sintetica del trasferimento di valore (tipo di progetto/attività)</t>
  </si>
  <si>
    <t>Dati Compilatore:
Nome e cognome</t>
  </si>
  <si>
    <t>Include l'ammontare complessivo dei trasferimenti di valore per ciascun evento organizzato da terze parti  o dall'azienda</t>
  </si>
  <si>
    <t>Descrizione tipo di attività di consulenza o prestazione professionale</t>
  </si>
  <si>
    <t>Importo annuo</t>
  </si>
  <si>
    <t>Non include le spese annuali per ricerche e sviluppo</t>
  </si>
  <si>
    <t xml:space="preserve">Non include le spese per il viaggio, l'alloggio e i pasti </t>
  </si>
  <si>
    <t xml:space="preserve">Include trasferimenti di valore per donazioni e contributi, finanziamenti diretti o indiretti, transazioni economiche relative a consulenze e prestazioni professionali    </t>
  </si>
  <si>
    <t>a) studi non clinici, come definiti dalle Good Laboratory Practice;</t>
  </si>
  <si>
    <t>b) studi clinici, come definiti dalla Direttiva 2001/20/CE;</t>
  </si>
  <si>
    <t xml:space="preserve"> Rientrano tra queste attività quelle finalizzate alla pianificazione o alla realizzazione di:</t>
  </si>
  <si>
    <t>Breve descrizione attività R&amp;D</t>
  </si>
  <si>
    <t>TOTALI</t>
  </si>
  <si>
    <t xml:space="preserve">Articolo 8, comma 4, lett. c)   
Trasferimenti di valore verso organizzazioni sanitarie </t>
  </si>
  <si>
    <t>Fonte: Codice Deontologico Articolo 8, comma 4, lett. c)</t>
  </si>
  <si>
    <t>Articolo 8, comma 4, lett. a), Opzione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Trasferimenti di valore verso operatori sanitari per la partecipazione a manifestazioni congressuali, visite a laboratori aziendali con riguardo a quota di iscrizione, viaggio ed ospitalità (esclusi pasti e bevande)</t>
  </si>
  <si>
    <t>Fonte: Codice Deontologico Art. 8, comma 4,  lett. a), opzione 2</t>
  </si>
  <si>
    <t xml:space="preserve">Art.8 , comma 4, lett. b)  
Compenso, con espressa esclusione delle spese per vitto e alloggio, per attività di consulenza e prestazioni professionali non rientranti nelle attività di cui alla precedente lettera a)                                        </t>
  </si>
  <si>
    <t>Fonte: Codice Deontologico Art. 8, comma 4,  lett. b)</t>
  </si>
  <si>
    <t>Art. 8, comma 6 - Spese sostenute annualmente dalle aziende associate per attività di ricerca e sviluppo</t>
  </si>
  <si>
    <t>Fonte: Codice Deontologico Art. 8, comma 6</t>
  </si>
  <si>
    <t>c) studi osservazionali prospettici, di cui all’articolo 6.5 del presente Codice, che coinvolgano la raccolta di dati sui pazienti da parte dei singoli medici o di gruppi di medici.</t>
  </si>
  <si>
    <r>
      <t>Dovranno essere rese pubbliche su base aggregata anche le spese relative ad</t>
    </r>
    <r>
      <rPr>
        <b/>
        <sz val="12"/>
        <color rgb="FF002060"/>
        <rFont val="Calibri"/>
        <family val="2"/>
        <scheme val="minor"/>
      </rPr>
      <t xml:space="preserve"> Investigator Meetings, Advisory Board o ospitalità</t>
    </r>
    <r>
      <rPr>
        <sz val="12"/>
        <color rgb="FF002060"/>
        <rFont val="Calibri"/>
        <family val="2"/>
        <scheme val="minor"/>
      </rPr>
      <t xml:space="preserve"> laddove tali spese siano connesse alle attività di cui al comma 8.6</t>
    </r>
  </si>
  <si>
    <t>Università di Verona-Investigator Sponsored Trial (IST) Agreement- clinical research study regarding time-dependent anti-inflammatory effects and early changes in immunophenotype after ublituximab treatment in multiple sclerosis</t>
  </si>
  <si>
    <t>NEURAXPHARM Italy S.p.A.</t>
  </si>
  <si>
    <t>Di Sante Linda</t>
  </si>
  <si>
    <t>Elaborazione e realizzazione di training</t>
  </si>
  <si>
    <t>4 Operatori Sanitari</t>
  </si>
  <si>
    <t>Consulenza su area terapeutica</t>
  </si>
  <si>
    <t>5 Operatori Sanitari</t>
  </si>
  <si>
    <t>Advisory Board Macroregionale Nord-Ovest-UBLITUXIMAB: Nuovo Approccio Per La Gestione Della Sclerosi Multipla Recidivante</t>
  </si>
  <si>
    <t>Advisory Board Macroregionale Centro-UBLITUXIMAB: Nuovo Approccio Per La Gestione Della Sclerosi Multipla Recidivante</t>
  </si>
  <si>
    <t>Advisory Board Macroregionale Nord-Est-UBLITUXIMAB: Nuovo Approccio Per La Gestione Della Sclerosi Multipla Recidivante</t>
  </si>
  <si>
    <t>Advisory Board Macroregionale Sud-UBLITUXIMAB: Nuovo Approccio Per La Gestione Della Sclerosi Multipla Recidivante</t>
  </si>
  <si>
    <t>Advisory Board-Comprendere lo scenario di utilizzo del midazolam oromucosale nei pazienti epilettici adulti</t>
  </si>
  <si>
    <t>Linda Di Sante</t>
  </si>
  <si>
    <t>Consulenza su area terapeutica in ambito di congressi</t>
  </si>
  <si>
    <t>174 Operatori Sanitari</t>
  </si>
  <si>
    <t>42° Riunione Policentrica In Epilettologia 
30/31 gennaio 2025</t>
  </si>
  <si>
    <t>XXIX Congresso Nazionale SOPSI ROMA 
19/21 febbraio 2025</t>
  </si>
  <si>
    <t>64° Congresso Nazionale SNO. Neuroscienze Cliniche E New Tecnologies: La Parola Ai Giovani 
07/10 maggio 2025</t>
  </si>
  <si>
    <t>48° Congresso Nazionale Lega Italiana Contro L'Epilessia LICE
04/05 giugno 2025</t>
  </si>
  <si>
    <t>XX Congresso Nazionale SINdem 
18/20 settembre 2025</t>
  </si>
  <si>
    <t>ECTRIMS 2025 
24/26 settembre 2025</t>
  </si>
  <si>
    <t>55° Congresso Nazionale SIN 
24/28 ottobre 2025</t>
  </si>
  <si>
    <t>50° Congresso Nazionale SIP 2025
05/08 novembre 2025</t>
  </si>
  <si>
    <t>Board Europeo (CHMP) dell'Agenzia Europea per i Medicinali (EMA)
16/19 giugno 2025</t>
  </si>
  <si>
    <t>DeBrief-Innovazione e Personalizzazione terapeutica nel Disturbo Depressivo Maggiore 
28 marzo 2026</t>
  </si>
  <si>
    <t>SHARE TO TREAT
La gestione terapeutica del disturbo ansioso-depressivo tra farmaco e terapie di supporto
09/10 maggio 2025</t>
  </si>
  <si>
    <t>Bridging Innovation And Nursing In Sclerosi Multipla
20 maggio 2025</t>
  </si>
  <si>
    <t>SHARE TO TREAT
La gestione terapeutica del disturbo ansioso-depressivo tra farmaco e terapie di supporto
16/17 maggio 2025</t>
  </si>
  <si>
    <t>Bridging Innovation And Nursing In Sclerosi Multipla
12 giugno 2025</t>
  </si>
  <si>
    <t>Sclerosi Multipla 3.0_Innovazione e strategie di trattamento per il futuro
17 settembre 2025</t>
  </si>
  <si>
    <t>Sclerosi Multipla 3.0_Innovazione e strategie di trattamento per il futuro
19 settembre 2025</t>
  </si>
  <si>
    <t>Targeting CD20: Stato Dell'Arte E Nuovi Orizzonti Terapeutici In SM
03 ottobre 2025</t>
  </si>
  <si>
    <t>Nella terra di mezzo:  setting e cura dei disturbi dell’umore" Giornate Salernitane della Psichiatria VI anno UNO PER TUTTI
21 novembre 2025</t>
  </si>
  <si>
    <t>SHARE TO TREAT
La gestione terapeutica del disturbo ansioso-depressivo tra farmaco e terapie di supporto
14/15 febbraio 2026</t>
  </si>
  <si>
    <t>SHARE TO TREAT
La gestione terapeutica del disturbo ansioso-depressivo tra farmaco e terapie di supporto
07/08 marzo 2026</t>
  </si>
  <si>
    <t>Bridging Innovation And Nursing In Sclerosi Multipla
20 giugno 2025</t>
  </si>
  <si>
    <t>BRAIN MATTERS, AN HOLISTIC APPROACH TO MS DISEASE
06/07 novembre 2025</t>
  </si>
  <si>
    <t>SHARE TO TREAT
La gestione terapeutica del disturbo ansioso-depressivo tra farmaco e terapie di supporto
04/05 aprile 2026</t>
  </si>
  <si>
    <t>SHARE TO TREAT
La gestione terapeutica del disturbo ansioso-depressivo tra farmaco e terapie di supporto
11/12 aprile 2026</t>
  </si>
  <si>
    <t>Fondazione Italiana Sclerosi Multipla Ente Terzo Settore/ETS</t>
  </si>
  <si>
    <t>Congresso Scientifico Annuale AISM E La Sua Fondazione (FISM)</t>
  </si>
  <si>
    <t>Data compilazione scheda: 23/06/2026</t>
  </si>
  <si>
    <t>Università Vita-Salute San Raffaele-un posto aggiuntivo nella Scuola di Specializzazione in Neurologia da destinare a un laureato in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</si>
</sst>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1C1C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indexed="64"/>
      </right>
      <top/>
      <bottom style="thin">
        <color rgb="FF002060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3" fillId="0" borderId="0"/>
  </cellStyleXfs>
  <cellXfs count="7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5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8" fillId="2" borderId="0" xfId="0" applyFont="1" applyFill="1"/>
    <xf numFmtId="0" fontId="4" fillId="3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0" fillId="2" borderId="0" xfId="0" applyFill="1" applyAlignment="1">
      <alignment horizontal="left"/>
    </xf>
    <xf numFmtId="0" fontId="4" fillId="3" borderId="9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left" vertical="center" wrapText="1" indent="1"/>
    </xf>
    <xf numFmtId="44" fontId="5" fillId="2" borderId="0" xfId="1" applyFont="1" applyFill="1"/>
    <xf numFmtId="44" fontId="0" fillId="2" borderId="0" xfId="1" applyFont="1" applyFill="1" applyAlignment="1">
      <alignment vertical="center"/>
    </xf>
    <xf numFmtId="44" fontId="1" fillId="2" borderId="0" xfId="1" applyFont="1" applyFill="1"/>
    <xf numFmtId="44" fontId="4" fillId="3" borderId="10" xfId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left" vertical="center" wrapText="1" indent="1"/>
    </xf>
    <xf numFmtId="44" fontId="0" fillId="2" borderId="0" xfId="1" applyFont="1" applyFill="1"/>
    <xf numFmtId="44" fontId="1" fillId="2" borderId="0" xfId="1" applyFont="1" applyFill="1" applyAlignment="1">
      <alignment vertical="center" wrapText="1"/>
    </xf>
    <xf numFmtId="0" fontId="14" fillId="0" borderId="0" xfId="0" applyFont="1"/>
    <xf numFmtId="44" fontId="5" fillId="2" borderId="1" xfId="1" applyFont="1" applyFill="1" applyBorder="1" applyAlignment="1">
      <alignment horizontal="center" vertical="center" wrapText="1"/>
    </xf>
    <xf numFmtId="44" fontId="5" fillId="2" borderId="0" xfId="1" applyFont="1" applyFill="1" applyAlignment="1">
      <alignment horizontal="left" vertical="center" wrapText="1" inden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44" fontId="4" fillId="3" borderId="2" xfId="1" applyFont="1" applyFill="1" applyBorder="1" applyAlignment="1">
      <alignment horizontal="right" vertical="center" wrapText="1"/>
    </xf>
    <xf numFmtId="44" fontId="4" fillId="3" borderId="3" xfId="1" applyFont="1" applyFill="1" applyBorder="1" applyAlignment="1">
      <alignment horizontal="right" vertical="center" wrapText="1"/>
    </xf>
    <xf numFmtId="44" fontId="4" fillId="3" borderId="4" xfId="1" applyFont="1" applyFill="1" applyBorder="1" applyAlignment="1">
      <alignment horizontal="right" vertical="center" wrapText="1"/>
    </xf>
    <xf numFmtId="44" fontId="4" fillId="3" borderId="2" xfId="1" applyFont="1" applyFill="1" applyBorder="1" applyAlignment="1">
      <alignment horizontal="center" vertical="center" wrapText="1"/>
    </xf>
    <xf numFmtId="44" fontId="4" fillId="3" borderId="3" xfId="1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44" fontId="9" fillId="2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4" fontId="0" fillId="0" borderId="0" xfId="0" applyNumberFormat="1"/>
    <xf numFmtId="164" fontId="5" fillId="2" borderId="0" xfId="0" applyNumberFormat="1" applyFont="1" applyFill="1"/>
    <xf numFmtId="164" fontId="0" fillId="2" borderId="0" xfId="0" applyNumberFormat="1" applyFill="1" applyAlignment="1">
      <alignment vertical="center"/>
    </xf>
  </cellXfs>
  <cellStyles count="3">
    <cellStyle name="Normale" xfId="0" builtinId="0"/>
    <cellStyle name="Normale 2" xfId="2" xr:uid="{000EDC01-1203-4D35-B491-55FE75AE2F3F}"/>
    <cellStyle name="Valuta" xfId="1" builtinId="4"/>
  </cellStyles>
  <dxfs count="0"/>
  <tableStyles count="0" defaultTableStyle="TableStyleMedium2" defaultPivotStyle="PivotStyleLight16"/>
  <colors>
    <mruColors>
      <color rgb="FFFFFFCC"/>
      <color rgb="FFC1C1C1"/>
      <color rgb="FFC9DDED"/>
      <color rgb="FFE1C86D"/>
      <color rgb="FFE0D26E"/>
      <color rgb="FFD0C46E"/>
      <color rgb="FFC8B860"/>
      <color rgb="FF33B8BF"/>
      <color rgb="FF3DC4CB"/>
      <color rgb="FF00C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558800</xdr:colOff>
      <xdr:row>1</xdr:row>
      <xdr:rowOff>63500</xdr:rowOff>
    </xdr:from>
    <xdr:to>
      <xdr:col>6</xdr:col>
      <xdr:colOff>726889</xdr:colOff>
      <xdr:row>1</xdr:row>
      <xdr:rowOff>1406474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3FB68B0-F498-4989-8449-8C579081F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2300" y="63500"/>
          <a:ext cx="2349500" cy="1342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746760</xdr:colOff>
      <xdr:row>1</xdr:row>
      <xdr:rowOff>152400</xdr:rowOff>
    </xdr:from>
    <xdr:to>
      <xdr:col>4</xdr:col>
      <xdr:colOff>1450340</xdr:colOff>
      <xdr:row>1</xdr:row>
      <xdr:rowOff>1495374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A116011-D058-4AA0-AD9F-F78D7CF5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040" y="152400"/>
          <a:ext cx="2349500" cy="1342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101600</xdr:rowOff>
    </xdr:from>
    <xdr:to>
      <xdr:col>4</xdr:col>
      <xdr:colOff>304801</xdr:colOff>
      <xdr:row>1</xdr:row>
      <xdr:rowOff>1444574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996DE2C-A74F-4A1E-9801-6CDEFE6D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0" y="101600"/>
          <a:ext cx="2349500" cy="1342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50800</xdr:rowOff>
    </xdr:from>
    <xdr:to>
      <xdr:col>4</xdr:col>
      <xdr:colOff>858369</xdr:colOff>
      <xdr:row>1</xdr:row>
      <xdr:rowOff>1393774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B5B49C7-932F-41BF-B1E0-7F81213A8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100" y="50800"/>
          <a:ext cx="2349500" cy="134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8"/>
  <sheetViews>
    <sheetView tabSelected="1" topLeftCell="A26" zoomScale="102" zoomScaleNormal="102" zoomScalePageLayoutView="125" workbookViewId="0">
      <selection activeCell="G35" sqref="G35"/>
    </sheetView>
  </sheetViews>
  <sheetFormatPr defaultColWidth="9.109375" defaultRowHeight="15.6" x14ac:dyDescent="0.3"/>
  <cols>
    <col min="1" max="1" width="3.33203125" style="1" customWidth="1"/>
    <col min="2" max="2" width="28.109375" style="1" customWidth="1"/>
    <col min="3" max="3" width="53.109375" style="1" customWidth="1"/>
    <col min="4" max="4" width="10" style="43" customWidth="1"/>
    <col min="5" max="5" width="13.5546875" style="43" customWidth="1"/>
    <col min="6" max="6" width="8.21875" style="43" customWidth="1"/>
    <col min="7" max="7" width="16.5546875" style="34" customWidth="1"/>
    <col min="8" max="8" width="37.21875" style="34" customWidth="1"/>
    <col min="9" max="9" width="5.44140625" style="1" customWidth="1"/>
    <col min="10" max="16384" width="9.109375" style="1"/>
  </cols>
  <sheetData>
    <row r="2" spans="2:8" ht="114" customHeight="1" x14ac:dyDescent="0.3">
      <c r="B2" s="48"/>
      <c r="C2" s="48"/>
      <c r="D2" s="48"/>
      <c r="E2" s="48"/>
      <c r="F2" s="48"/>
      <c r="G2" s="48"/>
      <c r="H2" s="48"/>
    </row>
    <row r="3" spans="2:8" s="7" customFormat="1" ht="71.400000000000006" customHeight="1" x14ac:dyDescent="0.35">
      <c r="B3" s="49" t="s">
        <v>37</v>
      </c>
      <c r="C3" s="49"/>
      <c r="D3" s="49"/>
      <c r="E3" s="49"/>
      <c r="F3" s="49"/>
      <c r="G3" s="49"/>
      <c r="H3" s="49"/>
    </row>
    <row r="4" spans="2:8" s="8" customFormat="1" ht="60" customHeight="1" x14ac:dyDescent="0.3">
      <c r="B4" s="18" t="s">
        <v>4</v>
      </c>
      <c r="C4" s="59" t="s">
        <v>46</v>
      </c>
      <c r="D4" s="60"/>
      <c r="E4" s="60"/>
      <c r="F4" s="61"/>
      <c r="G4" s="62" t="s">
        <v>86</v>
      </c>
      <c r="H4" s="62"/>
    </row>
    <row r="5" spans="2:8" s="8" customFormat="1" ht="63" customHeight="1" x14ac:dyDescent="0.3">
      <c r="B5" s="19" t="s">
        <v>23</v>
      </c>
      <c r="C5" s="64" t="s">
        <v>57</v>
      </c>
      <c r="D5" s="65"/>
      <c r="E5" s="65"/>
      <c r="F5" s="66"/>
      <c r="G5" s="62"/>
      <c r="H5" s="62"/>
    </row>
    <row r="6" spans="2:8" s="9" customFormat="1" ht="72" x14ac:dyDescent="0.3">
      <c r="B6" s="25" t="s">
        <v>13</v>
      </c>
      <c r="C6" s="25" t="s">
        <v>14</v>
      </c>
      <c r="D6" s="25" t="s">
        <v>11</v>
      </c>
      <c r="E6" s="25" t="s">
        <v>12</v>
      </c>
      <c r="F6" s="25" t="s">
        <v>0</v>
      </c>
      <c r="G6" s="30" t="s">
        <v>8</v>
      </c>
      <c r="H6" s="30" t="s">
        <v>9</v>
      </c>
    </row>
    <row r="7" spans="2:8" s="3" customFormat="1" ht="28.8" x14ac:dyDescent="0.3">
      <c r="B7" s="63"/>
      <c r="C7" s="12" t="s">
        <v>60</v>
      </c>
      <c r="D7" s="26">
        <v>11</v>
      </c>
      <c r="E7" s="26"/>
      <c r="F7" s="26"/>
      <c r="G7" s="44">
        <f t="shared" ref="G7:G30" si="0">SUM(D7:F7)</f>
        <v>11</v>
      </c>
      <c r="H7" s="40">
        <f>380+3087.88+1920</f>
        <v>5387.88</v>
      </c>
    </row>
    <row r="8" spans="2:8" s="3" customFormat="1" ht="57.6" x14ac:dyDescent="0.3">
      <c r="B8" s="63"/>
      <c r="C8" s="12" t="s">
        <v>78</v>
      </c>
      <c r="D8" s="26">
        <v>22</v>
      </c>
      <c r="E8" s="26"/>
      <c r="F8" s="26"/>
      <c r="G8" s="44">
        <f t="shared" si="0"/>
        <v>22</v>
      </c>
      <c r="H8" s="40">
        <v>3223</v>
      </c>
    </row>
    <row r="9" spans="2:8" s="3" customFormat="1" ht="28.8" x14ac:dyDescent="0.3">
      <c r="B9" s="63"/>
      <c r="C9" s="12" t="s">
        <v>61</v>
      </c>
      <c r="D9" s="26">
        <v>8</v>
      </c>
      <c r="E9" s="26"/>
      <c r="F9" s="26"/>
      <c r="G9" s="44">
        <f t="shared" si="0"/>
        <v>8</v>
      </c>
      <c r="H9" s="40">
        <f>3180.32+2988+3442.66</f>
        <v>9610.98</v>
      </c>
    </row>
    <row r="10" spans="2:8" s="3" customFormat="1" ht="57.6" x14ac:dyDescent="0.3">
      <c r="B10" s="63"/>
      <c r="C10" s="12" t="s">
        <v>79</v>
      </c>
      <c r="D10" s="26">
        <v>21</v>
      </c>
      <c r="E10" s="26"/>
      <c r="F10" s="26"/>
      <c r="G10" s="44">
        <f t="shared" si="0"/>
        <v>21</v>
      </c>
      <c r="H10" s="40">
        <v>3078</v>
      </c>
    </row>
    <row r="11" spans="2:8" s="3" customFormat="1" ht="43.2" x14ac:dyDescent="0.3">
      <c r="B11" s="63"/>
      <c r="C11" s="12" t="s">
        <v>69</v>
      </c>
      <c r="D11" s="26">
        <v>18</v>
      </c>
      <c r="E11" s="26"/>
      <c r="F11" s="26"/>
      <c r="G11" s="44">
        <f t="shared" si="0"/>
        <v>18</v>
      </c>
      <c r="H11" s="40">
        <v>1598</v>
      </c>
    </row>
    <row r="12" spans="2:8" s="3" customFormat="1" ht="57.6" x14ac:dyDescent="0.3">
      <c r="B12" s="63"/>
      <c r="C12" s="12" t="s">
        <v>82</v>
      </c>
      <c r="D12" s="26">
        <v>31</v>
      </c>
      <c r="E12" s="26"/>
      <c r="F12" s="26"/>
      <c r="G12" s="44">
        <f t="shared" si="0"/>
        <v>31</v>
      </c>
      <c r="H12" s="40">
        <v>3486.5</v>
      </c>
    </row>
    <row r="13" spans="2:8" s="3" customFormat="1" ht="57.6" x14ac:dyDescent="0.3">
      <c r="B13" s="63"/>
      <c r="C13" s="12" t="s">
        <v>83</v>
      </c>
      <c r="D13" s="26">
        <v>20</v>
      </c>
      <c r="E13" s="26"/>
      <c r="F13" s="26"/>
      <c r="G13" s="44">
        <f t="shared" si="0"/>
        <v>20</v>
      </c>
      <c r="H13" s="40">
        <v>3542</v>
      </c>
    </row>
    <row r="14" spans="2:8" s="3" customFormat="1" ht="43.2" x14ac:dyDescent="0.3">
      <c r="B14" s="63"/>
      <c r="C14" s="12" t="s">
        <v>62</v>
      </c>
      <c r="D14" s="26">
        <v>1</v>
      </c>
      <c r="E14" s="26"/>
      <c r="F14" s="26"/>
      <c r="G14" s="44">
        <f t="shared" si="0"/>
        <v>1</v>
      </c>
      <c r="H14" s="40">
        <f>450+202+540</f>
        <v>1192</v>
      </c>
    </row>
    <row r="15" spans="2:8" s="3" customFormat="1" ht="57.6" x14ac:dyDescent="0.3">
      <c r="B15" s="63"/>
      <c r="C15" s="12" t="s">
        <v>70</v>
      </c>
      <c r="D15" s="26">
        <v>3</v>
      </c>
      <c r="E15" s="26"/>
      <c r="F15" s="26"/>
      <c r="G15" s="44">
        <f t="shared" si="0"/>
        <v>3</v>
      </c>
      <c r="H15" s="40">
        <f>910+4600</f>
        <v>5510</v>
      </c>
    </row>
    <row r="16" spans="2:8" s="3" customFormat="1" ht="57.6" x14ac:dyDescent="0.3">
      <c r="B16" s="63"/>
      <c r="C16" s="12" t="s">
        <v>72</v>
      </c>
      <c r="D16" s="26">
        <v>27</v>
      </c>
      <c r="E16" s="26"/>
      <c r="F16" s="26"/>
      <c r="G16" s="44">
        <f t="shared" si="0"/>
        <v>27</v>
      </c>
      <c r="H16" s="40">
        <f>900+4385</f>
        <v>5285</v>
      </c>
    </row>
    <row r="17" spans="2:8" s="3" customFormat="1" ht="28.8" x14ac:dyDescent="0.3">
      <c r="B17" s="63"/>
      <c r="C17" s="12" t="s">
        <v>71</v>
      </c>
      <c r="D17" s="26">
        <v>3</v>
      </c>
      <c r="E17" s="26"/>
      <c r="F17" s="26"/>
      <c r="G17" s="44">
        <f t="shared" si="0"/>
        <v>3</v>
      </c>
      <c r="H17" s="40">
        <f>1482.13+772.5</f>
        <v>2254.63</v>
      </c>
    </row>
    <row r="18" spans="2:8" s="3" customFormat="1" ht="28.8" x14ac:dyDescent="0.3">
      <c r="B18" s="63"/>
      <c r="C18" s="12" t="s">
        <v>63</v>
      </c>
      <c r="D18" s="26">
        <v>4</v>
      </c>
      <c r="E18" s="26"/>
      <c r="F18" s="26"/>
      <c r="G18" s="44">
        <f t="shared" si="0"/>
        <v>4</v>
      </c>
      <c r="H18" s="40">
        <f>1660+1490+1620</f>
        <v>4770</v>
      </c>
    </row>
    <row r="19" spans="2:8" s="3" customFormat="1" ht="28.8" x14ac:dyDescent="0.3">
      <c r="B19" s="63"/>
      <c r="C19" s="12" t="s">
        <v>73</v>
      </c>
      <c r="D19" s="26">
        <v>9</v>
      </c>
      <c r="E19" s="26"/>
      <c r="F19" s="26"/>
      <c r="G19" s="44">
        <f t="shared" si="0"/>
        <v>9</v>
      </c>
      <c r="H19" s="40">
        <f>2000+2299.5</f>
        <v>4299.5</v>
      </c>
    </row>
    <row r="20" spans="2:8" s="3" customFormat="1" ht="43.2" x14ac:dyDescent="0.3">
      <c r="B20" s="63"/>
      <c r="C20" s="12" t="s">
        <v>68</v>
      </c>
      <c r="D20" s="26"/>
      <c r="E20" s="26">
        <v>1</v>
      </c>
      <c r="F20" s="26"/>
      <c r="G20" s="44">
        <f t="shared" si="0"/>
        <v>1</v>
      </c>
      <c r="H20" s="40">
        <v>209</v>
      </c>
    </row>
    <row r="21" spans="2:8" s="3" customFormat="1" ht="28.8" x14ac:dyDescent="0.3">
      <c r="B21" s="63"/>
      <c r="C21" s="12" t="s">
        <v>80</v>
      </c>
      <c r="D21" s="26">
        <v>24</v>
      </c>
      <c r="E21" s="26"/>
      <c r="F21" s="26"/>
      <c r="G21" s="44">
        <f t="shared" ref="G21" si="1">SUM(D21:F21)</f>
        <v>24</v>
      </c>
      <c r="H21" s="40">
        <f>3200+1799</f>
        <v>4999</v>
      </c>
    </row>
    <row r="22" spans="2:8" s="3" customFormat="1" ht="43.2" x14ac:dyDescent="0.3">
      <c r="B22" s="63"/>
      <c r="C22" s="12" t="s">
        <v>74</v>
      </c>
      <c r="D22" s="26">
        <v>65</v>
      </c>
      <c r="E22" s="26"/>
      <c r="F22" s="26"/>
      <c r="G22" s="44">
        <f t="shared" si="0"/>
        <v>65</v>
      </c>
      <c r="H22" s="40">
        <f>11025.98+6425</f>
        <v>17450.98</v>
      </c>
    </row>
    <row r="23" spans="2:8" s="3" customFormat="1" ht="28.8" x14ac:dyDescent="0.3">
      <c r="B23" s="63"/>
      <c r="C23" s="12" t="s">
        <v>64</v>
      </c>
      <c r="D23" s="26">
        <v>1</v>
      </c>
      <c r="E23" s="26"/>
      <c r="F23" s="26"/>
      <c r="G23" s="44">
        <f t="shared" si="0"/>
        <v>1</v>
      </c>
      <c r="H23" s="40">
        <v>319.67</v>
      </c>
    </row>
    <row r="24" spans="2:8" s="3" customFormat="1" ht="43.2" x14ac:dyDescent="0.3">
      <c r="B24" s="63"/>
      <c r="C24" s="12" t="s">
        <v>75</v>
      </c>
      <c r="D24" s="26">
        <v>55</v>
      </c>
      <c r="E24" s="26"/>
      <c r="F24" s="26"/>
      <c r="G24" s="44">
        <f t="shared" ref="G24" si="2">SUM(D24:F24)</f>
        <v>55</v>
      </c>
      <c r="H24" s="40">
        <f>4206.5+3487</f>
        <v>7693.5</v>
      </c>
    </row>
    <row r="25" spans="2:8" s="3" customFormat="1" ht="28.8" x14ac:dyDescent="0.3">
      <c r="B25" s="63"/>
      <c r="C25" s="12" t="s">
        <v>65</v>
      </c>
      <c r="D25" s="26"/>
      <c r="E25" s="26">
        <v>3</v>
      </c>
      <c r="F25" s="26"/>
      <c r="G25" s="44">
        <f t="shared" si="0"/>
        <v>3</v>
      </c>
      <c r="H25" s="40">
        <f>1560+1170</f>
        <v>2730</v>
      </c>
    </row>
    <row r="26" spans="2:8" s="3" customFormat="1" ht="43.2" x14ac:dyDescent="0.3">
      <c r="B26" s="63"/>
      <c r="C26" s="12" t="s">
        <v>76</v>
      </c>
      <c r="D26" s="26">
        <v>13</v>
      </c>
      <c r="E26" s="26"/>
      <c r="F26" s="26"/>
      <c r="G26" s="44">
        <f t="shared" si="0"/>
        <v>13</v>
      </c>
      <c r="H26" s="40">
        <f>726+1980</f>
        <v>2706</v>
      </c>
    </row>
    <row r="27" spans="2:8" s="3" customFormat="1" ht="28.8" x14ac:dyDescent="0.3">
      <c r="B27" s="63"/>
      <c r="C27" s="12" t="s">
        <v>66</v>
      </c>
      <c r="D27" s="26">
        <v>11</v>
      </c>
      <c r="E27" s="26"/>
      <c r="F27" s="26"/>
      <c r="G27" s="44">
        <f t="shared" si="0"/>
        <v>11</v>
      </c>
      <c r="H27" s="40">
        <f>4535+3675+12600</f>
        <v>20810</v>
      </c>
    </row>
    <row r="28" spans="2:8" s="3" customFormat="1" ht="28.8" x14ac:dyDescent="0.3">
      <c r="B28" s="63"/>
      <c r="C28" s="12" t="s">
        <v>67</v>
      </c>
      <c r="D28" s="26">
        <v>6</v>
      </c>
      <c r="E28" s="26"/>
      <c r="F28" s="26"/>
      <c r="G28" s="44">
        <f t="shared" si="0"/>
        <v>6</v>
      </c>
      <c r="H28" s="40">
        <f>2100+1800+1710</f>
        <v>5610</v>
      </c>
    </row>
    <row r="29" spans="2:8" s="3" customFormat="1" ht="28.8" x14ac:dyDescent="0.3">
      <c r="B29" s="63"/>
      <c r="C29" s="12" t="s">
        <v>81</v>
      </c>
      <c r="D29" s="26">
        <v>95</v>
      </c>
      <c r="E29" s="26"/>
      <c r="F29" s="26"/>
      <c r="G29" s="44">
        <f t="shared" si="0"/>
        <v>95</v>
      </c>
      <c r="H29" s="40">
        <f>39508.27+32865</f>
        <v>72373.26999999999</v>
      </c>
    </row>
    <row r="30" spans="2:8" s="3" customFormat="1" ht="43.2" x14ac:dyDescent="0.3">
      <c r="B30" s="63"/>
      <c r="C30" s="12" t="s">
        <v>77</v>
      </c>
      <c r="D30" s="26">
        <v>1</v>
      </c>
      <c r="E30" s="26"/>
      <c r="F30" s="26"/>
      <c r="G30" s="44">
        <f t="shared" si="0"/>
        <v>1</v>
      </c>
      <c r="H30" s="40">
        <f>497+161</f>
        <v>658</v>
      </c>
    </row>
    <row r="31" spans="2:8" x14ac:dyDescent="0.3">
      <c r="B31" s="12" t="s">
        <v>34</v>
      </c>
      <c r="C31" s="27"/>
      <c r="D31" s="26">
        <f>+SUM(D7:D30)</f>
        <v>449</v>
      </c>
      <c r="E31" s="26">
        <f>+SUM(E7:E30)</f>
        <v>4</v>
      </c>
      <c r="F31" s="26">
        <f>+SUM(F7:F30)</f>
        <v>0</v>
      </c>
      <c r="G31" s="44">
        <f>+SUM(G7:G30)</f>
        <v>453</v>
      </c>
      <c r="H31" s="36">
        <f>+SUM(H7:H30)</f>
        <v>188796.90999999997</v>
      </c>
    </row>
    <row r="32" spans="2:8" x14ac:dyDescent="0.3">
      <c r="B32" s="24"/>
      <c r="C32" s="23"/>
      <c r="D32" s="6"/>
      <c r="E32" s="6"/>
      <c r="F32" s="6"/>
      <c r="G32" s="41"/>
      <c r="H32" s="41"/>
    </row>
    <row r="33" spans="2:8" s="3" customFormat="1" x14ac:dyDescent="0.3">
      <c r="B33" s="46" t="s">
        <v>38</v>
      </c>
      <c r="C33" s="47"/>
      <c r="D33" s="47"/>
      <c r="E33" s="47"/>
      <c r="F33" s="47"/>
      <c r="G33" s="47"/>
      <c r="H33" s="37"/>
    </row>
    <row r="34" spans="2:8" s="3" customFormat="1" ht="14.4" x14ac:dyDescent="0.3">
      <c r="B34" s="16" t="s">
        <v>10</v>
      </c>
      <c r="C34" s="28"/>
      <c r="D34" s="42"/>
      <c r="E34" s="42"/>
      <c r="F34" s="42"/>
      <c r="G34" s="37"/>
      <c r="H34" s="37"/>
    </row>
    <row r="35" spans="2:8" s="3" customFormat="1" x14ac:dyDescent="0.3">
      <c r="B35" s="15" t="s">
        <v>3</v>
      </c>
      <c r="C35" s="28"/>
      <c r="D35" s="42"/>
      <c r="E35" s="42"/>
      <c r="F35" s="42"/>
      <c r="G35" s="37"/>
      <c r="H35" s="37"/>
    </row>
    <row r="36" spans="2:8" s="3" customFormat="1" x14ac:dyDescent="0.3">
      <c r="B36" s="15" t="s">
        <v>24</v>
      </c>
      <c r="D36" s="42"/>
      <c r="E36" s="42"/>
      <c r="F36" s="42"/>
      <c r="G36" s="37"/>
      <c r="H36" s="37"/>
    </row>
    <row r="37" spans="2:8" s="3" customFormat="1" x14ac:dyDescent="0.3">
      <c r="B37" s="15" t="s">
        <v>2</v>
      </c>
      <c r="D37" s="42"/>
      <c r="E37" s="42"/>
      <c r="F37" s="42"/>
      <c r="G37" s="37"/>
      <c r="H37" s="37"/>
    </row>
    <row r="38" spans="2:8" s="3" customFormat="1" x14ac:dyDescent="0.3">
      <c r="C38" s="1"/>
      <c r="D38" s="43"/>
      <c r="E38" s="43"/>
      <c r="F38" s="43"/>
      <c r="G38" s="34"/>
      <c r="H38" s="34"/>
    </row>
  </sheetData>
  <mergeCells count="7">
    <mergeCell ref="B33:G33"/>
    <mergeCell ref="B2:H2"/>
    <mergeCell ref="C4:F4"/>
    <mergeCell ref="G4:H5"/>
    <mergeCell ref="B3:H3"/>
    <mergeCell ref="B7:B30"/>
    <mergeCell ref="C5:F5"/>
  </mergeCells>
  <phoneticPr fontId="2" type="noConversion"/>
  <printOptions horizontalCentered="1"/>
  <pageMargins left="0" right="0" top="0" bottom="0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8"/>
  <sheetViews>
    <sheetView topLeftCell="A3" zoomScale="95" zoomScaleNormal="95" zoomScalePageLayoutView="125" workbookViewId="0">
      <selection activeCell="F7" sqref="F7:F9"/>
    </sheetView>
  </sheetViews>
  <sheetFormatPr defaultColWidth="8.88671875" defaultRowHeight="15.6" x14ac:dyDescent="0.3"/>
  <cols>
    <col min="1" max="1" width="4.33203125" style="1" customWidth="1"/>
    <col min="2" max="2" width="43.21875" style="1" customWidth="1"/>
    <col min="3" max="3" width="20.44140625" style="1" customWidth="1"/>
    <col min="4" max="4" width="24" style="2" customWidth="1"/>
    <col min="5" max="5" width="34.88671875" style="2" customWidth="1"/>
    <col min="6" max="6" width="58.44140625" style="38" customWidth="1"/>
    <col min="7" max="7" width="3.5546875" style="1" customWidth="1"/>
    <col min="8" max="16384" width="8.88671875" style="1"/>
  </cols>
  <sheetData>
    <row r="2" spans="2:7" ht="126.6" customHeight="1" x14ac:dyDescent="0.3">
      <c r="B2" s="70"/>
      <c r="C2" s="71"/>
      <c r="D2" s="71"/>
      <c r="E2" s="71"/>
      <c r="F2" s="72"/>
    </row>
    <row r="3" spans="2:7" s="11" customFormat="1" ht="69.599999999999994" customHeight="1" x14ac:dyDescent="0.3">
      <c r="B3" s="67" t="s">
        <v>39</v>
      </c>
      <c r="C3" s="68"/>
      <c r="D3" s="68"/>
      <c r="E3" s="68"/>
      <c r="F3" s="69"/>
    </row>
    <row r="4" spans="2:7" s="11" customFormat="1" ht="60" customHeight="1" x14ac:dyDescent="0.3">
      <c r="B4" s="18" t="s">
        <v>4</v>
      </c>
      <c r="C4" s="73" t="s">
        <v>46</v>
      </c>
      <c r="D4" s="73"/>
      <c r="E4" s="74" t="s">
        <v>86</v>
      </c>
      <c r="F4" s="74"/>
    </row>
    <row r="5" spans="2:7" s="11" customFormat="1" ht="76.8" customHeight="1" x14ac:dyDescent="0.3">
      <c r="B5" s="19" t="s">
        <v>23</v>
      </c>
      <c r="C5" s="73" t="s">
        <v>57</v>
      </c>
      <c r="D5" s="73"/>
      <c r="E5" s="74"/>
      <c r="F5" s="74"/>
    </row>
    <row r="6" spans="2:7" s="3" customFormat="1" ht="83.4" customHeight="1" x14ac:dyDescent="0.3">
      <c r="B6" s="29" t="s">
        <v>5</v>
      </c>
      <c r="C6" s="20" t="s">
        <v>6</v>
      </c>
      <c r="D6" s="20" t="s">
        <v>7</v>
      </c>
      <c r="E6" s="17" t="s">
        <v>25</v>
      </c>
      <c r="F6" s="35" t="s">
        <v>16</v>
      </c>
    </row>
    <row r="7" spans="2:7" s="3" customFormat="1" ht="33" customHeight="1" x14ac:dyDescent="0.3">
      <c r="B7" s="27" t="s">
        <v>51</v>
      </c>
      <c r="C7" s="27"/>
      <c r="D7" s="27"/>
      <c r="E7" s="27" t="s">
        <v>48</v>
      </c>
      <c r="F7" s="36">
        <f>2000+2750+1000</f>
        <v>5750</v>
      </c>
    </row>
    <row r="8" spans="2:7" s="3" customFormat="1" ht="33" customHeight="1" x14ac:dyDescent="0.3">
      <c r="B8" s="27" t="s">
        <v>49</v>
      </c>
      <c r="C8" s="27"/>
      <c r="D8" s="27"/>
      <c r="E8" s="27" t="s">
        <v>50</v>
      </c>
      <c r="F8" s="36">
        <v>4940</v>
      </c>
    </row>
    <row r="9" spans="2:7" s="3" customFormat="1" ht="33" customHeight="1" x14ac:dyDescent="0.3">
      <c r="B9" s="27" t="s">
        <v>59</v>
      </c>
      <c r="C9" s="27"/>
      <c r="D9" s="27"/>
      <c r="E9" s="27" t="s">
        <v>58</v>
      </c>
      <c r="F9" s="36">
        <v>158200</v>
      </c>
    </row>
    <row r="10" spans="2:7" s="3" customFormat="1" ht="35.4" customHeight="1" x14ac:dyDescent="0.3">
      <c r="B10" s="4" t="s">
        <v>15</v>
      </c>
      <c r="C10" s="5">
        <f>5+4+174</f>
        <v>183</v>
      </c>
      <c r="D10" s="27"/>
      <c r="E10" s="27"/>
      <c r="F10" s="36" t="s">
        <v>26</v>
      </c>
    </row>
    <row r="11" spans="2:7" x14ac:dyDescent="0.3">
      <c r="B11" s="27" t="s">
        <v>34</v>
      </c>
      <c r="C11" s="27"/>
      <c r="D11" s="27"/>
      <c r="E11" s="27"/>
      <c r="F11" s="36">
        <f>SUM(F7:F9)</f>
        <v>168890</v>
      </c>
    </row>
    <row r="13" spans="2:7" ht="18" customHeight="1" x14ac:dyDescent="0.3">
      <c r="B13" s="46" t="s">
        <v>40</v>
      </c>
      <c r="C13" s="47"/>
      <c r="D13" s="47"/>
      <c r="E13" s="47"/>
      <c r="F13" s="47"/>
      <c r="G13" s="47"/>
    </row>
    <row r="14" spans="2:7" ht="18" customHeight="1" x14ac:dyDescent="0.3">
      <c r="B14" s="16" t="s">
        <v>10</v>
      </c>
      <c r="C14" s="28"/>
      <c r="D14" s="28"/>
      <c r="E14" s="28"/>
      <c r="F14" s="37"/>
      <c r="G14" s="13"/>
    </row>
    <row r="15" spans="2:7" ht="18" customHeight="1" x14ac:dyDescent="0.3">
      <c r="B15" s="15" t="s">
        <v>17</v>
      </c>
      <c r="C15" s="28"/>
      <c r="D15" s="28"/>
      <c r="E15" s="28"/>
      <c r="F15" s="37"/>
    </row>
    <row r="16" spans="2:7" ht="18" customHeight="1" x14ac:dyDescent="0.3">
      <c r="B16" s="15" t="s">
        <v>28</v>
      </c>
      <c r="C16" s="3"/>
      <c r="D16" s="3"/>
      <c r="E16" s="3"/>
      <c r="F16" s="37"/>
    </row>
    <row r="17" spans="2:6" ht="18" customHeight="1" x14ac:dyDescent="0.3">
      <c r="B17" s="15" t="s">
        <v>27</v>
      </c>
      <c r="C17" s="3"/>
      <c r="D17" s="3"/>
      <c r="E17" s="3"/>
      <c r="F17" s="37"/>
    </row>
    <row r="18" spans="2:6" x14ac:dyDescent="0.3">
      <c r="B18" s="3"/>
      <c r="D18" s="1"/>
      <c r="E18" s="1"/>
      <c r="F18" s="34"/>
    </row>
  </sheetData>
  <mergeCells count="6">
    <mergeCell ref="B3:F3"/>
    <mergeCell ref="B2:F2"/>
    <mergeCell ref="C4:D4"/>
    <mergeCell ref="C5:D5"/>
    <mergeCell ref="B13:G13"/>
    <mergeCell ref="E4:F5"/>
  </mergeCells>
  <phoneticPr fontId="2" type="noConversion"/>
  <dataValidations count="1">
    <dataValidation allowBlank="1" showInputMessage="1" sqref="F6" xr:uid="{00000000-0002-0000-0200-000000000000}"/>
  </dataValidations>
  <printOptions horizontalCentered="1"/>
  <pageMargins left="0" right="0" top="0" bottom="0" header="0" footer="0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5"/>
  <sheetViews>
    <sheetView topLeftCell="A3" zoomScale="102" zoomScaleNormal="102" zoomScalePageLayoutView="125" workbookViewId="0">
      <selection activeCell="F7" sqref="F7"/>
    </sheetView>
  </sheetViews>
  <sheetFormatPr defaultColWidth="8.88671875" defaultRowHeight="15.6" x14ac:dyDescent="0.3"/>
  <cols>
    <col min="1" max="1" width="3.44140625" style="1" customWidth="1"/>
    <col min="2" max="2" width="51" style="1" customWidth="1"/>
    <col min="3" max="3" width="19.88671875" style="1" customWidth="1"/>
    <col min="4" max="4" width="39.88671875" style="1" customWidth="1"/>
    <col min="5" max="5" width="40.6640625" style="1" customWidth="1"/>
    <col min="6" max="6" width="30.6640625" style="34" customWidth="1"/>
    <col min="7" max="7" width="4.21875" style="1" customWidth="1"/>
    <col min="8" max="16384" width="8.88671875" style="1"/>
  </cols>
  <sheetData>
    <row r="2" spans="2:7" ht="122.4" customHeight="1" x14ac:dyDescent="0.3">
      <c r="B2" s="48"/>
      <c r="C2" s="48"/>
      <c r="D2" s="48"/>
      <c r="E2" s="48"/>
      <c r="F2" s="48"/>
    </row>
    <row r="3" spans="2:7" s="7" customFormat="1" ht="51" customHeight="1" x14ac:dyDescent="0.35">
      <c r="B3" s="49" t="s">
        <v>35</v>
      </c>
      <c r="C3" s="50"/>
      <c r="D3" s="50"/>
      <c r="E3" s="50"/>
      <c r="F3" s="51"/>
    </row>
    <row r="4" spans="2:7" s="21" customFormat="1" ht="60" customHeight="1" x14ac:dyDescent="0.35">
      <c r="B4" s="18" t="s">
        <v>4</v>
      </c>
      <c r="C4" s="73" t="s">
        <v>46</v>
      </c>
      <c r="D4" s="73"/>
      <c r="E4" s="74" t="s">
        <v>86</v>
      </c>
      <c r="F4" s="74"/>
    </row>
    <row r="5" spans="2:7" s="21" customFormat="1" ht="60" customHeight="1" x14ac:dyDescent="0.35">
      <c r="B5" s="19" t="s">
        <v>23</v>
      </c>
      <c r="C5" s="73" t="s">
        <v>57</v>
      </c>
      <c r="D5" s="73"/>
      <c r="E5" s="74"/>
      <c r="F5" s="74"/>
    </row>
    <row r="6" spans="2:7" s="14" customFormat="1" ht="94.2" customHeight="1" x14ac:dyDescent="0.3">
      <c r="B6" s="25" t="s">
        <v>18</v>
      </c>
      <c r="C6" s="25" t="s">
        <v>19</v>
      </c>
      <c r="D6" s="25" t="s">
        <v>20</v>
      </c>
      <c r="E6" s="25" t="s">
        <v>22</v>
      </c>
      <c r="F6" s="30" t="s">
        <v>16</v>
      </c>
    </row>
    <row r="7" spans="2:7" s="10" customFormat="1" ht="33.9" customHeight="1" x14ac:dyDescent="0.3">
      <c r="B7" s="27" t="s">
        <v>84</v>
      </c>
      <c r="C7" s="27"/>
      <c r="D7" s="27" t="s">
        <v>21</v>
      </c>
      <c r="E7" s="27" t="s">
        <v>85</v>
      </c>
      <c r="F7" s="31">
        <v>25000</v>
      </c>
    </row>
    <row r="8" spans="2:7" s="10" customFormat="1" ht="22.2" customHeight="1" x14ac:dyDescent="0.3">
      <c r="B8" s="27" t="s">
        <v>34</v>
      </c>
      <c r="C8" s="27"/>
      <c r="D8" s="27"/>
      <c r="E8" s="27"/>
      <c r="F8" s="31">
        <f>+SUM(F7:F7)</f>
        <v>25000</v>
      </c>
    </row>
    <row r="9" spans="2:7" s="10" customFormat="1" ht="14.4" x14ac:dyDescent="0.3">
      <c r="F9" s="32"/>
    </row>
    <row r="10" spans="2:7" s="10" customFormat="1" x14ac:dyDescent="0.3">
      <c r="B10" s="46" t="s">
        <v>36</v>
      </c>
      <c r="C10" s="47"/>
      <c r="D10" s="47"/>
      <c r="E10" s="47"/>
      <c r="F10" s="47"/>
      <c r="G10" s="47"/>
    </row>
    <row r="11" spans="2:7" s="10" customFormat="1" ht="14.4" x14ac:dyDescent="0.3">
      <c r="B11" s="16" t="s">
        <v>10</v>
      </c>
      <c r="C11" s="22"/>
      <c r="D11" s="22"/>
      <c r="E11" s="22"/>
      <c r="F11" s="33"/>
      <c r="G11" s="13"/>
    </row>
    <row r="12" spans="2:7" s="10" customFormat="1" ht="15.6" customHeight="1" x14ac:dyDescent="0.3">
      <c r="B12" s="15" t="s">
        <v>1</v>
      </c>
      <c r="F12" s="32"/>
    </row>
    <row r="13" spans="2:7" s="10" customFormat="1" ht="17.399999999999999" customHeight="1" x14ac:dyDescent="0.3">
      <c r="B13" s="15" t="s">
        <v>29</v>
      </c>
      <c r="F13" s="32"/>
    </row>
    <row r="14" spans="2:7" s="10" customFormat="1" ht="15.6" customHeight="1" x14ac:dyDescent="0.3">
      <c r="B14" s="15" t="s">
        <v>28</v>
      </c>
      <c r="F14" s="32"/>
    </row>
    <row r="15" spans="2:7" s="10" customFormat="1" ht="15.6" customHeight="1" x14ac:dyDescent="0.3">
      <c r="B15" s="15" t="s">
        <v>27</v>
      </c>
      <c r="F15" s="32"/>
    </row>
  </sheetData>
  <mergeCells count="6">
    <mergeCell ref="B10:G10"/>
    <mergeCell ref="E4:F5"/>
    <mergeCell ref="B3:F3"/>
    <mergeCell ref="B2:F2"/>
    <mergeCell ref="C4:D4"/>
    <mergeCell ref="C5:D5"/>
  </mergeCells>
  <phoneticPr fontId="2" type="noConversion"/>
  <dataValidations count="1">
    <dataValidation allowBlank="1" showInputMessage="1" sqref="B6:F6 B7:F9" xr:uid="{00000000-0002-0000-0300-000000000000}"/>
  </dataValidations>
  <printOptions horizontalCentered="1"/>
  <pageMargins left="0" right="0" top="0" bottom="0" header="0" footer="0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27"/>
  <sheetViews>
    <sheetView showGridLines="0" topLeftCell="A5" zoomScale="102" zoomScaleNormal="102" workbookViewId="0">
      <selection activeCell="E4" sqref="E4:F5"/>
    </sheetView>
  </sheetViews>
  <sheetFormatPr defaultRowHeight="14.4" x14ac:dyDescent="0.3"/>
  <cols>
    <col min="1" max="1" width="2.5546875" customWidth="1"/>
    <col min="2" max="2" width="63.33203125" customWidth="1"/>
    <col min="3" max="3" width="19.88671875" customWidth="1"/>
    <col min="4" max="4" width="32.33203125" customWidth="1"/>
    <col min="5" max="5" width="47.21875" customWidth="1"/>
    <col min="6" max="6" width="19" customWidth="1"/>
    <col min="7" max="7" width="3.109375" customWidth="1"/>
    <col min="8" max="8" width="13.6640625" bestFit="1" customWidth="1"/>
  </cols>
  <sheetData>
    <row r="2" spans="2:8" ht="117.6" customHeight="1" x14ac:dyDescent="0.3">
      <c r="B2" s="48"/>
      <c r="C2" s="48"/>
      <c r="D2" s="48"/>
      <c r="E2" s="48"/>
      <c r="F2" s="48"/>
      <c r="G2" s="1"/>
    </row>
    <row r="3" spans="2:8" ht="18" x14ac:dyDescent="0.35">
      <c r="B3" s="49" t="s">
        <v>41</v>
      </c>
      <c r="C3" s="50"/>
      <c r="D3" s="50"/>
      <c r="E3" s="50"/>
      <c r="F3" s="51"/>
      <c r="G3" s="7"/>
    </row>
    <row r="4" spans="2:8" ht="60" customHeight="1" x14ac:dyDescent="0.35">
      <c r="B4" s="18" t="s">
        <v>4</v>
      </c>
      <c r="C4" s="52" t="s">
        <v>46</v>
      </c>
      <c r="D4" s="52"/>
      <c r="E4" s="52" t="s">
        <v>86</v>
      </c>
      <c r="F4" s="52"/>
      <c r="G4" s="21"/>
    </row>
    <row r="5" spans="2:8" ht="60" customHeight="1" x14ac:dyDescent="0.35">
      <c r="B5" s="19" t="s">
        <v>23</v>
      </c>
      <c r="C5" s="52" t="s">
        <v>47</v>
      </c>
      <c r="D5" s="52"/>
      <c r="E5" s="52"/>
      <c r="F5" s="52"/>
      <c r="G5" s="21"/>
    </row>
    <row r="6" spans="2:8" ht="46.2" customHeight="1" x14ac:dyDescent="0.3">
      <c r="B6" s="25" t="s">
        <v>33</v>
      </c>
      <c r="C6" s="56"/>
      <c r="D6" s="57"/>
      <c r="E6" s="57"/>
      <c r="F6" s="58"/>
      <c r="G6" s="14"/>
    </row>
    <row r="7" spans="2:8" ht="57.6" x14ac:dyDescent="0.3">
      <c r="B7" s="27" t="s">
        <v>45</v>
      </c>
      <c r="C7" s="53">
        <v>30240</v>
      </c>
      <c r="D7" s="54"/>
      <c r="E7" s="54"/>
      <c r="F7" s="55"/>
      <c r="G7" s="10"/>
    </row>
    <row r="8" spans="2:8" s="10" customFormat="1" ht="43.2" x14ac:dyDescent="0.3">
      <c r="B8" s="27" t="s">
        <v>87</v>
      </c>
      <c r="C8" s="53">
        <v>25000</v>
      </c>
      <c r="D8" s="54"/>
      <c r="E8" s="54"/>
      <c r="F8" s="55"/>
    </row>
    <row r="9" spans="2:8" ht="28.8" x14ac:dyDescent="0.3">
      <c r="B9" s="27" t="s">
        <v>52</v>
      </c>
      <c r="C9" s="53">
        <v>18549.73</v>
      </c>
      <c r="D9" s="54"/>
      <c r="E9" s="54"/>
      <c r="F9" s="55"/>
      <c r="G9" s="10"/>
    </row>
    <row r="10" spans="2:8" ht="28.8" x14ac:dyDescent="0.3">
      <c r="B10" s="27" t="s">
        <v>53</v>
      </c>
      <c r="C10" s="53">
        <v>18856.28</v>
      </c>
      <c r="D10" s="54"/>
      <c r="E10" s="54"/>
      <c r="F10" s="55"/>
      <c r="G10" s="10"/>
    </row>
    <row r="11" spans="2:8" ht="28.8" x14ac:dyDescent="0.3">
      <c r="B11" s="27" t="s">
        <v>54</v>
      </c>
      <c r="C11" s="53">
        <v>14221.69</v>
      </c>
      <c r="D11" s="54"/>
      <c r="E11" s="54"/>
      <c r="F11" s="55"/>
      <c r="G11" s="10"/>
    </row>
    <row r="12" spans="2:8" ht="28.8" x14ac:dyDescent="0.3">
      <c r="B12" s="27" t="s">
        <v>55</v>
      </c>
      <c r="C12" s="53">
        <v>23905.09</v>
      </c>
      <c r="D12" s="54"/>
      <c r="E12" s="54"/>
      <c r="F12" s="55"/>
      <c r="G12" s="10"/>
    </row>
    <row r="13" spans="2:8" ht="28.8" x14ac:dyDescent="0.3">
      <c r="B13" s="27" t="s">
        <v>56</v>
      </c>
      <c r="C13" s="53">
        <f>SUM(1250+1250+1250)</f>
        <v>3750</v>
      </c>
      <c r="D13" s="54"/>
      <c r="E13" s="54"/>
      <c r="F13" s="55"/>
      <c r="G13" s="10"/>
    </row>
    <row r="14" spans="2:8" ht="20.399999999999999" customHeight="1" x14ac:dyDescent="0.3">
      <c r="B14" s="27" t="s">
        <v>34</v>
      </c>
      <c r="C14" s="53">
        <f>SUM(C7:F13)</f>
        <v>134522.78999999998</v>
      </c>
      <c r="D14" s="54"/>
      <c r="E14" s="54"/>
      <c r="F14" s="55"/>
      <c r="G14" s="10"/>
      <c r="H14" s="75"/>
    </row>
    <row r="15" spans="2:8" x14ac:dyDescent="0.3">
      <c r="B15" s="10"/>
      <c r="C15" s="10"/>
      <c r="D15" s="10"/>
      <c r="E15" s="10"/>
      <c r="F15" s="76"/>
      <c r="G15" s="10"/>
    </row>
    <row r="16" spans="2:8" ht="15.6" x14ac:dyDescent="0.3">
      <c r="B16" s="46" t="s">
        <v>42</v>
      </c>
      <c r="C16" s="47"/>
      <c r="D16" s="47"/>
      <c r="E16" s="47"/>
      <c r="F16" s="47"/>
      <c r="G16" s="47"/>
    </row>
    <row r="17" spans="2:7" x14ac:dyDescent="0.3">
      <c r="B17" s="16" t="s">
        <v>10</v>
      </c>
      <c r="C17" s="22"/>
      <c r="D17" s="22"/>
      <c r="E17" s="22"/>
      <c r="F17" s="77"/>
      <c r="G17" s="13"/>
    </row>
    <row r="18" spans="2:7" ht="15.6" x14ac:dyDescent="0.3">
      <c r="B18" s="15" t="s">
        <v>32</v>
      </c>
      <c r="C18" s="10"/>
      <c r="D18" s="10"/>
      <c r="E18" s="10"/>
      <c r="F18" s="10"/>
      <c r="G18" s="10"/>
    </row>
    <row r="19" spans="2:7" ht="15.6" x14ac:dyDescent="0.3">
      <c r="B19" s="15" t="s">
        <v>30</v>
      </c>
      <c r="C19" s="10"/>
      <c r="D19" s="10"/>
      <c r="E19" s="10"/>
      <c r="F19" s="10"/>
      <c r="G19" s="10"/>
    </row>
    <row r="20" spans="2:7" ht="15.6" x14ac:dyDescent="0.3">
      <c r="B20" s="15" t="s">
        <v>31</v>
      </c>
      <c r="C20" s="10"/>
      <c r="D20" s="10"/>
      <c r="E20" s="10"/>
      <c r="F20" s="10"/>
      <c r="G20" s="10"/>
    </row>
    <row r="21" spans="2:7" ht="15.6" x14ac:dyDescent="0.3">
      <c r="B21" s="15" t="s">
        <v>43</v>
      </c>
    </row>
    <row r="22" spans="2:7" ht="15.6" x14ac:dyDescent="0.3">
      <c r="B22" s="15"/>
    </row>
    <row r="23" spans="2:7" ht="37.799999999999997" customHeight="1" x14ac:dyDescent="0.3">
      <c r="B23" s="45" t="s">
        <v>44</v>
      </c>
      <c r="C23" s="45"/>
      <c r="D23" s="45"/>
      <c r="E23" s="45"/>
      <c r="F23" s="45"/>
    </row>
    <row r="24" spans="2:7" ht="15.6" x14ac:dyDescent="0.3">
      <c r="B24" s="15"/>
    </row>
    <row r="25" spans="2:7" ht="15.6" x14ac:dyDescent="0.3">
      <c r="B25" s="15"/>
    </row>
    <row r="27" spans="2:7" x14ac:dyDescent="0.3">
      <c r="B27" s="39"/>
    </row>
  </sheetData>
  <mergeCells count="16">
    <mergeCell ref="B23:F23"/>
    <mergeCell ref="B16:G16"/>
    <mergeCell ref="B2:F2"/>
    <mergeCell ref="B3:F3"/>
    <mergeCell ref="C4:D4"/>
    <mergeCell ref="E4:F5"/>
    <mergeCell ref="C5:D5"/>
    <mergeCell ref="C11:F11"/>
    <mergeCell ref="C6:F6"/>
    <mergeCell ref="C7:F7"/>
    <mergeCell ref="C14:F14"/>
    <mergeCell ref="C8:F8"/>
    <mergeCell ref="C9:F9"/>
    <mergeCell ref="C10:F10"/>
    <mergeCell ref="C12:F12"/>
    <mergeCell ref="C13:F13"/>
  </mergeCells>
  <dataValidations count="1">
    <dataValidation allowBlank="1" showInputMessage="1" sqref="C15:F15 B6:C7 B9:B15 B8:F8 C12:C13 E11:F11" xr:uid="{00000000-0002-0000-0400-000000000000}"/>
  </dataValidations>
  <printOptions horizontalCentered="1"/>
  <pageMargins left="0" right="0" top="0" bottom="0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per evento forma aggreg. Opz. 2</vt:lpstr>
      <vt:lpstr>trasf. val. consulenze</vt:lpstr>
      <vt:lpstr>organizzazioni sanitarie </vt:lpstr>
      <vt:lpstr>ricerca e sviluppo</vt:lpstr>
    </vt:vector>
  </TitlesOfParts>
  <Company>Novartis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Nihoul, Beatrice</dc:creator>
  <cp:lastModifiedBy>Di Sante, Linda</cp:lastModifiedBy>
  <cp:lastPrinted>2026-06-17T09:49:18Z</cp:lastPrinted>
  <dcterms:created xsi:type="dcterms:W3CDTF">2015-08-03T12:44:29Z</dcterms:created>
  <dcterms:modified xsi:type="dcterms:W3CDTF">2026-06-23T12:15:09Z</dcterms:modified>
</cp:coreProperties>
</file>